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BB4AAEA-A088-453C-9154-C4DAE3BF32B2}" xr6:coauthVersionLast="36" xr6:coauthVersionMax="36" xr10:uidLastSave="{00000000-0000-0000-0000-000000000000}"/>
  <bookViews>
    <workbookView xWindow="0" yWindow="0" windowWidth="21570" windowHeight="6555" xr2:uid="{BE983D16-4196-476E-A2EF-0214F5AED328}"/>
  </bookViews>
  <sheets>
    <sheet name="환수금 계산" sheetId="1" r:id="rId1"/>
    <sheet name="Sheet2" sheetId="2" state="hidden" r:id="rId2"/>
    <sheet name="Sheet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C13" i="1"/>
  <c r="E10" i="1"/>
  <c r="D10" i="1"/>
  <c r="C10" i="1"/>
  <c r="G6" i="1"/>
  <c r="C4" i="1"/>
  <c r="C6" i="1"/>
  <c r="Y4" i="1" l="1"/>
  <c r="U12" i="1" s="1"/>
  <c r="X16" i="1"/>
  <c r="X13" i="1"/>
  <c r="X10" i="1"/>
  <c r="AD11" i="1" l="1"/>
  <c r="Z17" i="1"/>
  <c r="U9" i="1" s="1"/>
  <c r="U4" i="1" s="1"/>
  <c r="Z11" i="1"/>
  <c r="F9" i="1" s="1"/>
  <c r="Z14" i="1"/>
  <c r="AB11" i="1" l="1"/>
  <c r="X4" i="1" s="1"/>
  <c r="AB17" i="1"/>
  <c r="Z4" i="1" l="1"/>
  <c r="AA4" i="1"/>
  <c r="V7" i="1" l="1"/>
  <c r="V6" i="1" s="1"/>
  <c r="V4" i="1" s="1"/>
  <c r="C19" i="1" s="1"/>
</calcChain>
</file>

<file path=xl/sharedStrings.xml><?xml version="1.0" encoding="utf-8"?>
<sst xmlns="http://schemas.openxmlformats.org/spreadsheetml/2006/main" count="76" uniqueCount="61">
  <si>
    <t>차량등록일</t>
    <phoneticPr fontId="2" type="noConversion"/>
  </si>
  <si>
    <t>월</t>
    <phoneticPr fontId="2" type="noConversion"/>
  </si>
  <si>
    <t>일</t>
    <phoneticPr fontId="2" type="noConversion"/>
  </si>
  <si>
    <t>년</t>
    <phoneticPr fontId="2" type="noConversion"/>
  </si>
  <si>
    <t>매매예정일</t>
    <phoneticPr fontId="2" type="noConversion"/>
  </si>
  <si>
    <t>구분</t>
    <phoneticPr fontId="2" type="noConversion"/>
  </si>
  <si>
    <t>차종</t>
    <phoneticPr fontId="2" type="noConversion"/>
  </si>
  <si>
    <t>승용</t>
    <phoneticPr fontId="2" type="noConversion"/>
  </si>
  <si>
    <t xml:space="preserve"> ☞ 보조받은 금액은 자동차등록원부 특기사항 확인바랍니다.
     정부24(https://plus.gov.kr/) &gt; 자동차등록원부(갑)열람발급신청</t>
    <phoneticPr fontId="2" type="noConversion"/>
  </si>
  <si>
    <t>승용 운행기간</t>
    <phoneticPr fontId="2" type="noConversion"/>
  </si>
  <si>
    <t>승용회수</t>
    <phoneticPr fontId="2" type="noConversion"/>
  </si>
  <si>
    <t>화물회수</t>
    <phoneticPr fontId="2" type="noConversion"/>
  </si>
  <si>
    <t xml:space="preserve"> 주의!  전기택시를 자가용으로 용도 전환 후 매매하는 경우 폐차로 간주되어
          아래 산출금액과 상이하니 반드시 사전 문의바랍니다.</t>
    <phoneticPr fontId="2" type="noConversion"/>
  </si>
  <si>
    <t>2만km 이상 운행</t>
    <phoneticPr fontId="2" type="noConversion"/>
  </si>
  <si>
    <t>주행거리정보
(화물만 해당)</t>
    <phoneticPr fontId="2" type="noConversion"/>
  </si>
  <si>
    <t>운행기간(개월)</t>
    <phoneticPr fontId="2" type="noConversion"/>
  </si>
  <si>
    <t>보조금
회수요율</t>
    <phoneticPr fontId="2" type="noConversion"/>
  </si>
  <si>
    <t>~2</t>
    <phoneticPr fontId="2" type="noConversion"/>
  </si>
  <si>
    <t>~5</t>
    <phoneticPr fontId="2" type="noConversion"/>
  </si>
  <si>
    <t>~8</t>
    <phoneticPr fontId="2" type="noConversion"/>
  </si>
  <si>
    <t>~11</t>
  </si>
  <si>
    <t>~14</t>
  </si>
  <si>
    <t>~17</t>
  </si>
  <si>
    <t>~20</t>
  </si>
  <si>
    <t>~23</t>
  </si>
  <si>
    <t>~</t>
    <phoneticPr fontId="2" type="noConversion"/>
  </si>
  <si>
    <t>타매매</t>
    <phoneticPr fontId="2" type="noConversion"/>
  </si>
  <si>
    <t>창매</t>
    <phoneticPr fontId="2" type="noConversion"/>
  </si>
  <si>
    <t>창원시에 주소를 둔 개인이나 법인에게 매매하는 경우</t>
    <phoneticPr fontId="2" type="noConversion"/>
  </si>
  <si>
    <t>타지역에 주소를 둔 개인이나 법인에게 매매하는 경우</t>
  </si>
  <si>
    <t>창원 화물 운행기간</t>
    <phoneticPr fontId="2" type="noConversion"/>
  </si>
  <si>
    <t>타지역 화물 운행</t>
    <phoneticPr fontId="2" type="noConversion"/>
  </si>
  <si>
    <t>타화물회수</t>
    <phoneticPr fontId="2" type="noConversion"/>
  </si>
  <si>
    <t>화물창</t>
    <phoneticPr fontId="2" type="noConversion"/>
  </si>
  <si>
    <t>화물타</t>
    <phoneticPr fontId="2" type="noConversion"/>
  </si>
  <si>
    <t>2만km 미만 운행</t>
    <phoneticPr fontId="2" type="noConversion"/>
  </si>
  <si>
    <t>화물</t>
    <phoneticPr fontId="2" type="noConversion"/>
  </si>
  <si>
    <t>창승</t>
    <phoneticPr fontId="2" type="noConversion"/>
  </si>
  <si>
    <t>창화</t>
    <phoneticPr fontId="2" type="noConversion"/>
  </si>
  <si>
    <t>창2만</t>
    <phoneticPr fontId="2" type="noConversion"/>
  </si>
  <si>
    <t>2만이상 화물 타지ㅊ역</t>
    <phoneticPr fontId="2" type="noConversion"/>
  </si>
  <si>
    <t>3개월 미만</t>
  </si>
  <si>
    <t>9개월 이상 12개월 미만</t>
  </si>
  <si>
    <t xml:space="preserve">12개월 이상 15개월 미만 </t>
  </si>
  <si>
    <t>15개월 이상 18개월 미만</t>
  </si>
  <si>
    <t>18개월 이상 21개월 미만</t>
  </si>
  <si>
    <t>21개월 이상 24개월 미만</t>
  </si>
  <si>
    <t>24개월 이상 96개월 미만</t>
  </si>
  <si>
    <t>회수
요율</t>
    <phoneticPr fontId="2" type="noConversion"/>
  </si>
  <si>
    <t>전기차
사용기간</t>
    <phoneticPr fontId="2" type="noConversion"/>
  </si>
  <si>
    <t>[참고자료] 운행기간에 따른 보조금 회수요율</t>
    <phoneticPr fontId="2" type="noConversion"/>
  </si>
  <si>
    <t>3개월 이상 
6개월 미만</t>
    <phoneticPr fontId="2" type="noConversion"/>
  </si>
  <si>
    <t xml:space="preserve">6개월 이상 
9개월 미만 </t>
    <phoneticPr fontId="2" type="noConversion"/>
  </si>
  <si>
    <t>○ 보조금 지급여부는 "무공해차 통합누리집(https://ev.or.kr)" &gt; 구매 및 지원
     &gt; 지자체문의처 및 보조금지급여부 확인 &gt; 화면 가장 하단 "확인"버튼 
     클릭 후 차대번호로 조회 가능
○ 차량등록원부상 보조금이 기재되어 있지 않은 경우 창원시청 기후대기과
    승용 055-225-3476, 화물 055-225-3475로 문의바랍니다.</t>
    <phoneticPr fontId="2" type="noConversion"/>
  </si>
  <si>
    <t>보조받은 금액
(원)</t>
    <phoneticPr fontId="2" type="noConversion"/>
  </si>
  <si>
    <t>환수금액
(원)</t>
    <phoneticPr fontId="2" type="noConversion"/>
  </si>
  <si>
    <t xml:space="preserve">&lt; 화물차 보조금 환수금액 산출 관련 안내 &gt;
○ 보조금을 지원받아 전기화물차를 구매한 자가 해당 차량을 2만km 이상 운행하지 아니하고
    최초 등록한 날부터 2년 이내에 판매하는 경우 보조금 수령자로부터 지급된 보조금의 30%*를 회수해야 함
    (단, 시비의 경우 위 "운행기간에 따른 보조금 회수요율"에 따라 환수하며, 21개월 이상 24개월 미만에 해당하더라도 30%를 회수함)
     * 지방비보조금에 대해서는 지자체가 지역여건에 따라 이 이상의 회수 기준을 별도로 정할 수 있음
   (예시1) 전기화물을 1만km 운행하고 차량등록일로부터 1년 1개월이 경과한 후 창원시 내 판매하는 경우
              지급된 전체 보조금(국도시비)의 30%를 회수하고, 타지자체에 판해하는 경우 국비, 도비는 30%, 시비는 50%를 회수함
   (예시2) 전기화물을 3만km 운행하고 차량등록일로부터 1년 1개월이 경과한 후 창원시 내 판매하는 경우
              보조금을 회수하지 않고, 타지자체에 판매하는 경우 시비의 50%를 회수함       </t>
    <phoneticPr fontId="2" type="noConversion"/>
  </si>
  <si>
    <r>
      <t xml:space="preserve">국비 </t>
    </r>
    <r>
      <rPr>
        <sz val="8"/>
        <color rgb="FF0000CC"/>
        <rFont val="맑은 고딕"/>
        <family val="3"/>
        <charset val="129"/>
        <scheme val="minor"/>
      </rPr>
      <t>[필수 입력항목]</t>
    </r>
    <phoneticPr fontId="2" type="noConversion"/>
  </si>
  <si>
    <r>
      <t>도비</t>
    </r>
    <r>
      <rPr>
        <sz val="11"/>
        <color rgb="FFFF0000"/>
        <rFont val="맑은 고딕"/>
        <family val="3"/>
        <charset val="129"/>
        <scheme val="minor"/>
      </rPr>
      <t xml:space="preserve"> </t>
    </r>
    <r>
      <rPr>
        <sz val="8"/>
        <color rgb="FF0000CC"/>
        <rFont val="맑은 고딕"/>
        <family val="3"/>
        <charset val="129"/>
        <scheme val="minor"/>
      </rPr>
      <t>[필수 입력항목]</t>
    </r>
    <phoneticPr fontId="2" type="noConversion"/>
  </si>
  <si>
    <r>
      <t>시비</t>
    </r>
    <r>
      <rPr>
        <sz val="11"/>
        <color rgb="FF0000CC"/>
        <rFont val="맑은 고딕"/>
        <family val="3"/>
        <charset val="129"/>
        <scheme val="minor"/>
      </rPr>
      <t xml:space="preserve"> </t>
    </r>
    <r>
      <rPr>
        <sz val="8"/>
        <color rgb="FF0000CC"/>
        <rFont val="맑은 고딕"/>
        <family val="3"/>
        <charset val="129"/>
        <scheme val="minor"/>
      </rPr>
      <t>[필수 입력항목]</t>
    </r>
    <phoneticPr fontId="2" type="noConversion"/>
  </si>
  <si>
    <t>전기자동차 매매에 따른 환수금 계산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</si>
</sst>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_-;_-@_-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28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000000"/>
      <name val="한양중고딕"/>
      <family val="3"/>
      <charset val="129"/>
    </font>
    <font>
      <sz val="11"/>
      <color rgb="FF000000"/>
      <name val="한양중고딕"/>
      <family val="3"/>
      <charset val="129"/>
    </font>
    <font>
      <sz val="6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8"/>
      <color rgb="FF0000CC"/>
      <name val="맑은 고딕"/>
      <family val="3"/>
      <charset val="129"/>
      <scheme val="minor"/>
    </font>
    <font>
      <sz val="11"/>
      <color rgb="FF0000CC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D6D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double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1" fontId="0" fillId="0" borderId="0" xfId="0" applyNumberFormat="1" applyProtection="1">
      <alignment vertical="center"/>
      <protection locked="0"/>
    </xf>
    <xf numFmtId="41" fontId="0" fillId="0" borderId="0" xfId="1" applyFont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8" fillId="5" borderId="15" xfId="0" applyFont="1" applyFill="1" applyBorder="1" applyAlignment="1" applyProtection="1">
      <alignment horizontal="center" vertical="center" wrapText="1"/>
      <protection locked="0"/>
    </xf>
    <xf numFmtId="0" fontId="8" fillId="5" borderId="16" xfId="0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3" borderId="0" xfId="0" applyFill="1" applyBorder="1" applyProtection="1">
      <alignment vertical="center"/>
      <protection locked="0"/>
    </xf>
    <xf numFmtId="0" fontId="0" fillId="3" borderId="8" xfId="0" applyFill="1" applyBorder="1" applyProtection="1">
      <alignment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9" fontId="9" fillId="0" borderId="20" xfId="0" applyNumberFormat="1" applyFont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1" fontId="0" fillId="0" borderId="1" xfId="1" applyFont="1" applyBorder="1" applyAlignment="1" applyProtection="1">
      <alignment horizontal="center" vertical="center"/>
      <protection locked="0"/>
    </xf>
    <xf numFmtId="9" fontId="9" fillId="0" borderId="22" xfId="0" applyNumberFormat="1" applyFont="1" applyBorder="1" applyAlignment="1" applyProtection="1">
      <alignment horizontal="center" vertical="center" wrapText="1"/>
      <protection locked="0"/>
    </xf>
    <xf numFmtId="9" fontId="9" fillId="0" borderId="23" xfId="0" applyNumberFormat="1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41" fontId="6" fillId="0" borderId="4" xfId="1" applyNumberFormat="1" applyFont="1" applyBorder="1" applyAlignment="1" applyProtection="1">
      <alignment horizontal="center" vertical="center"/>
    </xf>
    <xf numFmtId="41" fontId="6" fillId="0" borderId="11" xfId="1" applyNumberFormat="1" applyFont="1" applyBorder="1" applyAlignment="1" applyProtection="1">
      <alignment horizontal="center" vertical="center"/>
    </xf>
    <xf numFmtId="41" fontId="6" fillId="0" borderId="5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1" dropStyle="combo" dx="22" fmlaLink="$AJ$7" fmlaRange="Sheet2!$J$2:$J$32" sel="23" val="0"/>
</file>

<file path=xl/ctrlProps/ctrlProp2.xml><?xml version="1.0" encoding="utf-8"?>
<formControlPr xmlns="http://schemas.microsoft.com/office/spreadsheetml/2009/9/main" objectType="Drop" dropStyle="combo" dx="22" fmlaLink="$AG$6" fmlaRange="Sheet2!$D$2:$D$3" sel="1" val="0"/>
</file>

<file path=xl/ctrlProps/ctrlProp3.xml><?xml version="1.0" encoding="utf-8"?>
<formControlPr xmlns="http://schemas.microsoft.com/office/spreadsheetml/2009/9/main" objectType="Drop" dropStyle="combo" dx="22" fmlaLink="$AF$6" fmlaRange="Sheet2!$B$2:$B$3" sel="2" val="0"/>
</file>

<file path=xl/ctrlProps/ctrlProp4.xml><?xml version="1.0" encoding="utf-8"?>
<formControlPr xmlns="http://schemas.microsoft.com/office/spreadsheetml/2009/9/main" objectType="Drop" dropLines="31" dropStyle="combo" dx="22" fmlaLink="$AH$7" fmlaRange="Sheet2!$J$2:$J$32" sel="1" val="0"/>
</file>

<file path=xl/ctrlProps/ctrlProp5.xml><?xml version="1.0" encoding="utf-8"?>
<formControlPr xmlns="http://schemas.microsoft.com/office/spreadsheetml/2009/9/main" objectType="Drop" dropLines="12" dropStyle="combo" dx="22" fmlaLink="$AG$7" fmlaRange="Sheet2!$I$2:$I$13" sel="9" val="0"/>
</file>

<file path=xl/ctrlProps/ctrlProp6.xml><?xml version="1.0" encoding="utf-8"?>
<formControlPr xmlns="http://schemas.microsoft.com/office/spreadsheetml/2009/9/main" objectType="Drop" dropLines="20" dropStyle="combo" dx="22" fmlaLink="$AF$7" fmlaRange="Sheet2!$H$2:$H$21" sel="15" val="0"/>
</file>

<file path=xl/ctrlProps/ctrlProp7.xml><?xml version="1.0" encoding="utf-8"?>
<formControlPr xmlns="http://schemas.microsoft.com/office/spreadsheetml/2009/9/main" objectType="Drop" dropLines="12" dropStyle="combo" dx="22" fmlaLink="$AJ$6" fmlaRange="Sheet2!$I$2:$I$13" sel="11" val="0"/>
</file>

<file path=xl/ctrlProps/ctrlProp8.xml><?xml version="1.0" encoding="utf-8"?>
<formControlPr xmlns="http://schemas.microsoft.com/office/spreadsheetml/2009/9/main" objectType="Drop" dropLines="20" dropStyle="combo" dx="22" fmlaLink="$AI$6" fmlaRange="Sheet2!$H$2:$H$21" sel="13" val="0"/>
</file>

<file path=xl/ctrlProps/ctrlProp9.xml><?xml version="1.0" encoding="utf-8"?>
<formControlPr xmlns="http://schemas.microsoft.com/office/spreadsheetml/2009/9/main" objectType="Drop" dropStyle="combo" dx="22" fmlaLink="$AH$6" fmlaRange="Sheet2!$F$2:$F$3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9525</xdr:rowOff>
        </xdr:from>
        <xdr:to>
          <xdr:col>4</xdr:col>
          <xdr:colOff>666750</xdr:colOff>
          <xdr:row>9</xdr:row>
          <xdr:rowOff>276225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9525</xdr:rowOff>
        </xdr:from>
        <xdr:to>
          <xdr:col>3</xdr:col>
          <xdr:colOff>666750</xdr:colOff>
          <xdr:row>5</xdr:row>
          <xdr:rowOff>409575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7</xdr:col>
          <xdr:colOff>666750</xdr:colOff>
          <xdr:row>3</xdr:row>
          <xdr:rowOff>276225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9525</xdr:rowOff>
        </xdr:from>
        <xdr:to>
          <xdr:col>4</xdr:col>
          <xdr:colOff>666750</xdr:colOff>
          <xdr:row>12</xdr:row>
          <xdr:rowOff>276225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9525</xdr:rowOff>
        </xdr:from>
        <xdr:to>
          <xdr:col>3</xdr:col>
          <xdr:colOff>666750</xdr:colOff>
          <xdr:row>12</xdr:row>
          <xdr:rowOff>276225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</xdr:row>
          <xdr:rowOff>9525</xdr:rowOff>
        </xdr:from>
        <xdr:to>
          <xdr:col>2</xdr:col>
          <xdr:colOff>666750</xdr:colOff>
          <xdr:row>12</xdr:row>
          <xdr:rowOff>276225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9525</xdr:rowOff>
        </xdr:from>
        <xdr:to>
          <xdr:col>3</xdr:col>
          <xdr:colOff>666750</xdr:colOff>
          <xdr:row>9</xdr:row>
          <xdr:rowOff>276225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9525</xdr:rowOff>
        </xdr:from>
        <xdr:to>
          <xdr:col>2</xdr:col>
          <xdr:colOff>666750</xdr:colOff>
          <xdr:row>9</xdr:row>
          <xdr:rowOff>276225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</xdr:row>
          <xdr:rowOff>9525</xdr:rowOff>
        </xdr:from>
        <xdr:to>
          <xdr:col>7</xdr:col>
          <xdr:colOff>666750</xdr:colOff>
          <xdr:row>5</xdr:row>
          <xdr:rowOff>409575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15</xdr:col>
      <xdr:colOff>771525</xdr:colOff>
      <xdr:row>16</xdr:row>
      <xdr:rowOff>361950</xdr:rowOff>
    </xdr:from>
    <xdr:to>
      <xdr:col>18</xdr:col>
      <xdr:colOff>485775</xdr:colOff>
      <xdr:row>20</xdr:row>
      <xdr:rowOff>1362683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63475" y="4895850"/>
          <a:ext cx="2314575" cy="2429483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714375</xdr:colOff>
      <xdr:row>18</xdr:row>
      <xdr:rowOff>219075</xdr:rowOff>
    </xdr:from>
    <xdr:to>
      <xdr:col>15</xdr:col>
      <xdr:colOff>114300</xdr:colOff>
      <xdr:row>21</xdr:row>
      <xdr:rowOff>76827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5675" y="5476875"/>
          <a:ext cx="4600575" cy="1943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2064A-361D-4CCF-AC58-291A901691A0}">
  <sheetPr codeName="Sheet1"/>
  <dimension ref="B2:AJ35"/>
  <sheetViews>
    <sheetView tabSelected="1" zoomScaleNormal="100" workbookViewId="0">
      <selection activeCell="B1" sqref="B1"/>
    </sheetView>
  </sheetViews>
  <sheetFormatPr defaultRowHeight="16.5"/>
  <cols>
    <col min="1" max="1" width="9" style="5"/>
    <col min="2" max="2" width="14.5" style="5" customWidth="1"/>
    <col min="3" max="8" width="9" style="5"/>
    <col min="9" max="9" width="9" style="5" customWidth="1"/>
    <col min="10" max="19" width="11.375" style="5" customWidth="1"/>
    <col min="20" max="20" width="9" style="5" customWidth="1"/>
    <col min="21" max="22" width="9.375" style="5" hidden="1" customWidth="1"/>
    <col min="23" max="24" width="9" style="5" hidden="1" customWidth="1"/>
    <col min="25" max="25" width="9.375" style="5" hidden="1" customWidth="1"/>
    <col min="26" max="26" width="14.625" style="5" hidden="1" customWidth="1"/>
    <col min="27" max="27" width="9.375" style="5" hidden="1" customWidth="1"/>
    <col min="28" max="36" width="9" style="5" hidden="1" customWidth="1"/>
    <col min="37" max="37" width="9" style="5" customWidth="1"/>
    <col min="38" max="16384" width="9" style="5"/>
  </cols>
  <sheetData>
    <row r="2" spans="2:36" ht="30" customHeight="1">
      <c r="B2" s="34" t="s">
        <v>60</v>
      </c>
      <c r="C2" s="34"/>
      <c r="D2" s="34"/>
      <c r="E2" s="34"/>
      <c r="F2" s="34"/>
      <c r="G2" s="34"/>
      <c r="H2" s="34"/>
    </row>
    <row r="3" spans="2:36" ht="21" customHeight="1">
      <c r="B3" s="4"/>
      <c r="C3" s="4"/>
      <c r="D3" s="4"/>
      <c r="E3" s="4"/>
      <c r="F3" s="4"/>
      <c r="U3" s="5" t="s">
        <v>27</v>
      </c>
      <c r="V3" s="5" t="s">
        <v>26</v>
      </c>
      <c r="X3" s="5" t="s">
        <v>7</v>
      </c>
      <c r="Y3" s="5" t="s">
        <v>33</v>
      </c>
      <c r="Z3" s="5" t="s">
        <v>34</v>
      </c>
      <c r="AA3" s="5" t="s">
        <v>40</v>
      </c>
    </row>
    <row r="4" spans="2:36" ht="23.1" customHeight="1">
      <c r="B4" s="8" t="s">
        <v>5</v>
      </c>
      <c r="C4" s="35" t="str">
        <f>INDEX(Sheet2!B2:B3, AF6)</f>
        <v>타지역에 주소를 둔 개인이나 법인에게 매매하는 경우</v>
      </c>
      <c r="D4" s="35"/>
      <c r="E4" s="35"/>
      <c r="F4" s="35"/>
      <c r="G4" s="35"/>
      <c r="H4" s="35"/>
      <c r="J4" s="27" t="s">
        <v>50</v>
      </c>
      <c r="K4" s="27"/>
      <c r="L4" s="27"/>
      <c r="M4" s="27"/>
      <c r="N4" s="27"/>
      <c r="O4" s="27"/>
      <c r="P4" s="27"/>
      <c r="Q4" s="27"/>
      <c r="R4" s="27"/>
      <c r="S4" s="27"/>
      <c r="U4" s="5">
        <f>_xlfn.IFS(C6="승용", U7, C6="화물", U9)</f>
        <v>0</v>
      </c>
      <c r="V4" s="13">
        <f>_xlfn.IFS(C6="승용", X4, C6="화물", V6)</f>
        <v>500000</v>
      </c>
      <c r="X4" s="13">
        <f>G16*AB11/100</f>
        <v>500000</v>
      </c>
      <c r="Y4" s="14">
        <f>(C16+E16+G16)*30/100</f>
        <v>3000000</v>
      </c>
      <c r="Z4" s="15">
        <f>(C16+E16)*0.3+G16*AB17/100</f>
        <v>3000000</v>
      </c>
      <c r="AA4" s="13">
        <f>G16*AB17/100</f>
        <v>750000</v>
      </c>
    </row>
    <row r="5" spans="2:36" ht="15" customHeight="1" thickBot="1">
      <c r="B5" s="4"/>
      <c r="C5" s="6"/>
      <c r="D5" s="4"/>
      <c r="E5" s="4"/>
      <c r="F5" s="4"/>
    </row>
    <row r="6" spans="2:36" ht="33.75" customHeight="1" thickTop="1" thickBot="1">
      <c r="B6" s="8" t="s">
        <v>6</v>
      </c>
      <c r="C6" s="35" t="str">
        <f>INDEX(Sheet2!D2:D3, AG6)</f>
        <v>승용</v>
      </c>
      <c r="D6" s="35"/>
      <c r="E6" s="28" t="s">
        <v>14</v>
      </c>
      <c r="F6" s="29"/>
      <c r="G6" s="30" t="str">
        <f>INDEX(Sheet2!F2:F3, AH6)</f>
        <v>2만km 미만 운행</v>
      </c>
      <c r="H6" s="31"/>
      <c r="J6" s="16" t="s">
        <v>49</v>
      </c>
      <c r="K6" s="17" t="s">
        <v>41</v>
      </c>
      <c r="L6" s="17" t="s">
        <v>51</v>
      </c>
      <c r="M6" s="17" t="s">
        <v>52</v>
      </c>
      <c r="N6" s="17" t="s">
        <v>42</v>
      </c>
      <c r="O6" s="17" t="s">
        <v>43</v>
      </c>
      <c r="P6" s="17" t="s">
        <v>44</v>
      </c>
      <c r="Q6" s="17" t="s">
        <v>45</v>
      </c>
      <c r="R6" s="17" t="s">
        <v>46</v>
      </c>
      <c r="S6" s="18" t="s">
        <v>47</v>
      </c>
      <c r="U6" s="5" t="s">
        <v>37</v>
      </c>
      <c r="V6" s="5">
        <f>_xlfn.IFS(Z17&lt;24, V7, Z17&gt;=24, 0)</f>
        <v>3000000</v>
      </c>
      <c r="AF6" s="5">
        <v>2</v>
      </c>
      <c r="AG6" s="5">
        <v>1</v>
      </c>
      <c r="AH6" s="5">
        <v>1</v>
      </c>
      <c r="AI6" s="5">
        <v>13</v>
      </c>
      <c r="AJ6" s="5">
        <v>11</v>
      </c>
    </row>
    <row r="7" spans="2:36" ht="38.25" customHeight="1" thickTop="1">
      <c r="B7" s="62" t="s">
        <v>12</v>
      </c>
      <c r="C7" s="63"/>
      <c r="D7" s="63"/>
      <c r="E7" s="63"/>
      <c r="F7" s="63"/>
      <c r="G7" s="63"/>
      <c r="H7" s="63"/>
      <c r="J7" s="42" t="s">
        <v>48</v>
      </c>
      <c r="K7" s="32">
        <v>0.7</v>
      </c>
      <c r="L7" s="32">
        <v>0.65</v>
      </c>
      <c r="M7" s="32">
        <v>0.6</v>
      </c>
      <c r="N7" s="32">
        <v>0.55000000000000004</v>
      </c>
      <c r="O7" s="32">
        <v>0.5</v>
      </c>
      <c r="P7" s="32">
        <v>0.4</v>
      </c>
      <c r="Q7" s="32">
        <v>0.3</v>
      </c>
      <c r="R7" s="32">
        <v>0.2</v>
      </c>
      <c r="S7" s="40">
        <v>0</v>
      </c>
      <c r="U7" s="5">
        <v>0</v>
      </c>
      <c r="V7" s="5">
        <f>_xlfn.IFS(G6="2만km 미만 운행", Z4, G6="2만km 이상 운행", AA4)</f>
        <v>3000000</v>
      </c>
      <c r="AF7" s="5">
        <v>15</v>
      </c>
      <c r="AG7" s="5">
        <v>9</v>
      </c>
      <c r="AH7" s="5">
        <v>1</v>
      </c>
      <c r="AJ7" s="5">
        <v>23</v>
      </c>
    </row>
    <row r="8" spans="2:36" ht="15" customHeight="1" thickBot="1">
      <c r="B8" s="4"/>
      <c r="C8" s="4"/>
      <c r="D8" s="4"/>
      <c r="E8" s="4"/>
      <c r="F8" s="4"/>
      <c r="J8" s="43"/>
      <c r="K8" s="33"/>
      <c r="L8" s="33"/>
      <c r="M8" s="33"/>
      <c r="N8" s="33"/>
      <c r="O8" s="33"/>
      <c r="P8" s="33"/>
      <c r="Q8" s="33"/>
      <c r="R8" s="33"/>
      <c r="S8" s="41"/>
      <c r="U8" s="5" t="s">
        <v>38</v>
      </c>
    </row>
    <row r="9" spans="2:36" ht="23.1" customHeight="1" thickTop="1">
      <c r="B9" s="29" t="s">
        <v>0</v>
      </c>
      <c r="C9" s="9" t="s">
        <v>3</v>
      </c>
      <c r="D9" s="9" t="s">
        <v>1</v>
      </c>
      <c r="E9" s="10" t="s">
        <v>2</v>
      </c>
      <c r="F9" s="46" t="str">
        <f>"운행기간: "&amp;Z11&amp;"개월"</f>
        <v>운행기간: 21개월</v>
      </c>
      <c r="G9" s="47"/>
      <c r="H9" s="48"/>
      <c r="U9" s="13">
        <f>_xlfn.IFS(Z17&lt;24, U12, Z17&gt;=24, 0)</f>
        <v>3000000</v>
      </c>
    </row>
    <row r="10" spans="2:36" ht="23.1" customHeight="1">
      <c r="B10" s="29"/>
      <c r="C10" s="11">
        <f>INDEX(Sheet2!H2:H21, AI6)</f>
        <v>2023</v>
      </c>
      <c r="D10" s="11">
        <f>INDEX(Sheet2!I2:I13, AJ6)</f>
        <v>11</v>
      </c>
      <c r="E10" s="12">
        <f>INDEX(Sheet2!J2:J32, AJ7)</f>
        <v>23</v>
      </c>
      <c r="F10" s="49"/>
      <c r="G10" s="50"/>
      <c r="H10" s="51"/>
      <c r="J10" s="64" t="s">
        <v>56</v>
      </c>
      <c r="K10" s="27"/>
      <c r="L10" s="27"/>
      <c r="M10" s="27"/>
      <c r="N10" s="27"/>
      <c r="O10" s="27"/>
      <c r="P10" s="27"/>
      <c r="Q10" s="27"/>
      <c r="R10" s="27"/>
      <c r="S10" s="27"/>
      <c r="X10" s="5" t="str">
        <f>C10&amp;"-"&amp;D10&amp;"-"&amp;E10</f>
        <v>2023-11-23</v>
      </c>
      <c r="Z10" s="5" t="s">
        <v>9</v>
      </c>
      <c r="AB10" s="5" t="s">
        <v>10</v>
      </c>
    </row>
    <row r="11" spans="2:36" ht="15" customHeight="1">
      <c r="B11" s="4"/>
      <c r="C11" s="4"/>
      <c r="D11" s="4"/>
      <c r="E11" s="4"/>
      <c r="F11" s="49"/>
      <c r="G11" s="50"/>
      <c r="H11" s="51"/>
      <c r="J11" s="27"/>
      <c r="K11" s="27"/>
      <c r="L11" s="27"/>
      <c r="M11" s="27"/>
      <c r="N11" s="27"/>
      <c r="O11" s="27"/>
      <c r="P11" s="27"/>
      <c r="Q11" s="27"/>
      <c r="R11" s="27"/>
      <c r="S11" s="27"/>
      <c r="U11" s="5" t="s">
        <v>39</v>
      </c>
      <c r="Z11" s="5">
        <f>DATEDIF(X10,X13,"m")</f>
        <v>21</v>
      </c>
      <c r="AB11" s="5">
        <f>VLOOKUP(Z11,X27:Z35,3,1)</f>
        <v>20</v>
      </c>
      <c r="AD11" s="5">
        <f>DATEDIF(X10,X13,"md")</f>
        <v>9</v>
      </c>
    </row>
    <row r="12" spans="2:36" ht="23.1" customHeight="1">
      <c r="B12" s="29" t="s">
        <v>4</v>
      </c>
      <c r="C12" s="9" t="s">
        <v>3</v>
      </c>
      <c r="D12" s="9" t="s">
        <v>1</v>
      </c>
      <c r="E12" s="10" t="s">
        <v>2</v>
      </c>
      <c r="F12" s="49"/>
      <c r="G12" s="50"/>
      <c r="H12" s="51"/>
      <c r="J12" s="27"/>
      <c r="K12" s="27"/>
      <c r="L12" s="27"/>
      <c r="M12" s="27"/>
      <c r="N12" s="27"/>
      <c r="O12" s="27"/>
      <c r="P12" s="27"/>
      <c r="Q12" s="27"/>
      <c r="R12" s="27"/>
      <c r="S12" s="27"/>
      <c r="U12" s="5">
        <f>_xlfn.IFS(G6="2만km 미만 운행", Y4, G6="2만km 이상 운행", 0)</f>
        <v>3000000</v>
      </c>
    </row>
    <row r="13" spans="2:36" ht="23.1" customHeight="1">
      <c r="B13" s="29"/>
      <c r="C13" s="11">
        <f>INDEX(Sheet2!H2:H21, AF7)</f>
        <v>2025</v>
      </c>
      <c r="D13" s="11">
        <f>INDEX(Sheet2!I2:I13, AG7)</f>
        <v>9</v>
      </c>
      <c r="E13" s="12">
        <f>INDEX(Sheet2!J2:J32, AH7)</f>
        <v>1</v>
      </c>
      <c r="F13" s="52"/>
      <c r="G13" s="53"/>
      <c r="H13" s="54"/>
      <c r="J13" s="27"/>
      <c r="K13" s="27"/>
      <c r="L13" s="27"/>
      <c r="M13" s="27"/>
      <c r="N13" s="27"/>
      <c r="O13" s="27"/>
      <c r="P13" s="27"/>
      <c r="Q13" s="27"/>
      <c r="R13" s="27"/>
      <c r="S13" s="27"/>
      <c r="X13" s="5" t="str">
        <f>C13&amp;"-"&amp;D13&amp;"-"&amp;E13</f>
        <v>2025-9-1</v>
      </c>
      <c r="Z13" s="5" t="s">
        <v>30</v>
      </c>
      <c r="AB13" s="5" t="s">
        <v>11</v>
      </c>
    </row>
    <row r="14" spans="2:36" ht="15" customHeight="1">
      <c r="B14" s="4"/>
      <c r="C14" s="4"/>
      <c r="D14" s="4"/>
      <c r="E14" s="4"/>
      <c r="F14" s="4"/>
      <c r="J14" s="27"/>
      <c r="K14" s="27"/>
      <c r="L14" s="27"/>
      <c r="M14" s="27"/>
      <c r="N14" s="27"/>
      <c r="O14" s="27"/>
      <c r="P14" s="27"/>
      <c r="Q14" s="27"/>
      <c r="R14" s="27"/>
      <c r="S14" s="27"/>
      <c r="Z14" s="5">
        <f>DATEDIF(X10,X13,"m")</f>
        <v>21</v>
      </c>
      <c r="AB14" s="5">
        <v>30</v>
      </c>
    </row>
    <row r="15" spans="2:36" ht="23.1" customHeight="1">
      <c r="B15" s="28" t="s">
        <v>54</v>
      </c>
      <c r="C15" s="36" t="s">
        <v>57</v>
      </c>
      <c r="D15" s="36"/>
      <c r="E15" s="36" t="s">
        <v>58</v>
      </c>
      <c r="F15" s="36"/>
      <c r="G15" s="36" t="s">
        <v>59</v>
      </c>
      <c r="H15" s="36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2:36" ht="23.1" customHeight="1">
      <c r="B16" s="29"/>
      <c r="C16" s="39">
        <v>5000000</v>
      </c>
      <c r="D16" s="39"/>
      <c r="E16" s="39">
        <v>2500000</v>
      </c>
      <c r="F16" s="39"/>
      <c r="G16" s="39">
        <v>2500000</v>
      </c>
      <c r="H16" s="39"/>
      <c r="J16" s="27"/>
      <c r="K16" s="27"/>
      <c r="L16" s="27"/>
      <c r="M16" s="27"/>
      <c r="N16" s="27"/>
      <c r="O16" s="27"/>
      <c r="P16" s="27"/>
      <c r="Q16" s="27"/>
      <c r="R16" s="27"/>
      <c r="S16" s="27"/>
      <c r="X16" s="5">
        <f>C16+E16+G16</f>
        <v>10000000</v>
      </c>
      <c r="Z16" s="5" t="s">
        <v>31</v>
      </c>
      <c r="AB16" s="5" t="s">
        <v>32</v>
      </c>
    </row>
    <row r="17" spans="2:30" ht="42" customHeight="1">
      <c r="B17" s="58" t="s">
        <v>8</v>
      </c>
      <c r="C17" s="59"/>
      <c r="D17" s="59"/>
      <c r="E17" s="59"/>
      <c r="F17" s="59"/>
      <c r="G17" s="59"/>
      <c r="H17" s="59"/>
      <c r="J17" s="27"/>
      <c r="K17" s="27"/>
      <c r="L17" s="27"/>
      <c r="M17" s="27"/>
      <c r="N17" s="27"/>
      <c r="O17" s="27"/>
      <c r="P17" s="27"/>
      <c r="Q17" s="27"/>
      <c r="R17" s="27"/>
      <c r="S17" s="27"/>
      <c r="Z17" s="5">
        <f>DATEDIF(X10,X13,"m")</f>
        <v>21</v>
      </c>
      <c r="AB17" s="5">
        <f>VLOOKUP(Z17,AB27:AD35,3,1)</f>
        <v>30</v>
      </c>
    </row>
    <row r="18" spans="2:30" ht="15" customHeight="1"/>
    <row r="19" spans="2:30" ht="39" customHeight="1">
      <c r="B19" s="7" t="s">
        <v>55</v>
      </c>
      <c r="C19" s="55">
        <f>_xlfn.IFS(C4="창원시에 주소를 둔 개인이나 법인에게 매매하는 경우", U4, C4="타지역에 주소를 둔 개인이나 법인에게 매매하는 경우", V4)</f>
        <v>500000</v>
      </c>
      <c r="D19" s="56"/>
      <c r="E19" s="56"/>
      <c r="F19" s="56"/>
      <c r="G19" s="56"/>
      <c r="H19" s="57"/>
    </row>
    <row r="20" spans="2:30">
      <c r="B20" s="19"/>
      <c r="H20" s="4"/>
      <c r="I20" s="4"/>
    </row>
    <row r="21" spans="2:30" ht="108.75" customHeight="1">
      <c r="B21" s="60" t="s">
        <v>53</v>
      </c>
      <c r="C21" s="61"/>
      <c r="D21" s="61"/>
      <c r="E21" s="61"/>
      <c r="F21" s="61"/>
      <c r="G21" s="61"/>
      <c r="H21" s="61"/>
      <c r="I21" s="4"/>
      <c r="J21" s="37"/>
      <c r="K21" s="38"/>
      <c r="L21" s="38"/>
      <c r="M21" s="38"/>
      <c r="N21" s="38"/>
      <c r="O21" s="38"/>
      <c r="P21" s="38"/>
      <c r="Q21" s="38"/>
      <c r="R21" s="38"/>
      <c r="S21" s="38"/>
    </row>
    <row r="22" spans="2:30">
      <c r="H22" s="4"/>
      <c r="I22" s="4"/>
    </row>
    <row r="23" spans="2:30">
      <c r="H23" s="4"/>
      <c r="I23" s="4"/>
    </row>
    <row r="24" spans="2:30">
      <c r="H24" s="4"/>
      <c r="I24" s="4"/>
    </row>
    <row r="25" spans="2:30">
      <c r="H25" s="4"/>
      <c r="I25" s="4"/>
    </row>
    <row r="26" spans="2:30" ht="33.75" thickBot="1">
      <c r="H26" s="4"/>
      <c r="I26" s="4"/>
      <c r="X26" s="44" t="s">
        <v>15</v>
      </c>
      <c r="Y26" s="45"/>
      <c r="Z26" s="20" t="s">
        <v>16</v>
      </c>
      <c r="AB26" s="44" t="s">
        <v>15</v>
      </c>
      <c r="AC26" s="45"/>
      <c r="AD26" s="20" t="s">
        <v>16</v>
      </c>
    </row>
    <row r="27" spans="2:30" ht="17.25" thickTop="1">
      <c r="H27" s="4"/>
      <c r="I27" s="4"/>
      <c r="X27" s="21">
        <v>0</v>
      </c>
      <c r="Y27" s="22" t="s">
        <v>17</v>
      </c>
      <c r="Z27" s="23">
        <v>70</v>
      </c>
      <c r="AB27" s="21">
        <v>0</v>
      </c>
      <c r="AC27" s="22" t="s">
        <v>17</v>
      </c>
      <c r="AD27" s="23">
        <v>70</v>
      </c>
    </row>
    <row r="28" spans="2:30">
      <c r="H28" s="4"/>
      <c r="I28" s="4"/>
      <c r="X28" s="21">
        <v>3</v>
      </c>
      <c r="Y28" s="22" t="s">
        <v>18</v>
      </c>
      <c r="Z28" s="23">
        <v>65</v>
      </c>
      <c r="AB28" s="21">
        <v>3</v>
      </c>
      <c r="AC28" s="22" t="s">
        <v>18</v>
      </c>
      <c r="AD28" s="23">
        <v>65</v>
      </c>
    </row>
    <row r="29" spans="2:30">
      <c r="H29" s="4"/>
      <c r="I29" s="4"/>
      <c r="X29" s="21">
        <v>6</v>
      </c>
      <c r="Y29" s="22" t="s">
        <v>19</v>
      </c>
      <c r="Z29" s="23">
        <v>60</v>
      </c>
      <c r="AB29" s="21">
        <v>6</v>
      </c>
      <c r="AC29" s="22" t="s">
        <v>19</v>
      </c>
      <c r="AD29" s="23">
        <v>60</v>
      </c>
    </row>
    <row r="30" spans="2:30">
      <c r="X30" s="21">
        <v>9</v>
      </c>
      <c r="Y30" s="22" t="s">
        <v>20</v>
      </c>
      <c r="Z30" s="23">
        <v>55</v>
      </c>
      <c r="AB30" s="21">
        <v>9</v>
      </c>
      <c r="AC30" s="22" t="s">
        <v>20</v>
      </c>
      <c r="AD30" s="23">
        <v>55</v>
      </c>
    </row>
    <row r="31" spans="2:30">
      <c r="X31" s="21">
        <v>12</v>
      </c>
      <c r="Y31" s="22" t="s">
        <v>21</v>
      </c>
      <c r="Z31" s="23">
        <v>50</v>
      </c>
      <c r="AB31" s="21">
        <v>12</v>
      </c>
      <c r="AC31" s="22" t="s">
        <v>21</v>
      </c>
      <c r="AD31" s="23">
        <v>50</v>
      </c>
    </row>
    <row r="32" spans="2:30">
      <c r="X32" s="21">
        <v>15</v>
      </c>
      <c r="Y32" s="22" t="s">
        <v>22</v>
      </c>
      <c r="Z32" s="23">
        <v>40</v>
      </c>
      <c r="AB32" s="21">
        <v>15</v>
      </c>
      <c r="AC32" s="22" t="s">
        <v>22</v>
      </c>
      <c r="AD32" s="23">
        <v>40</v>
      </c>
    </row>
    <row r="33" spans="24:30">
      <c r="X33" s="21">
        <v>18</v>
      </c>
      <c r="Y33" s="22" t="s">
        <v>23</v>
      </c>
      <c r="Z33" s="23">
        <v>30</v>
      </c>
      <c r="AB33" s="21">
        <v>18</v>
      </c>
      <c r="AC33" s="22" t="s">
        <v>23</v>
      </c>
      <c r="AD33" s="23">
        <v>30</v>
      </c>
    </row>
    <row r="34" spans="24:30">
      <c r="X34" s="24">
        <v>21</v>
      </c>
      <c r="Y34" s="25" t="s">
        <v>24</v>
      </c>
      <c r="Z34" s="26">
        <v>20</v>
      </c>
      <c r="AB34" s="24">
        <v>21</v>
      </c>
      <c r="AC34" s="25" t="s">
        <v>24</v>
      </c>
      <c r="AD34" s="26">
        <v>30</v>
      </c>
    </row>
    <row r="35" spans="24:30">
      <c r="X35" s="24">
        <v>24</v>
      </c>
      <c r="Y35" s="25" t="s">
        <v>25</v>
      </c>
      <c r="Z35" s="26">
        <v>0</v>
      </c>
      <c r="AB35" s="24">
        <v>24</v>
      </c>
      <c r="AC35" s="25" t="s">
        <v>25</v>
      </c>
      <c r="AD35" s="26">
        <v>0</v>
      </c>
    </row>
  </sheetData>
  <sheetProtection password="DC38" sheet="1" formatCells="0" formatColumns="0" formatRows="0" insertColumns="0" insertRows="0" insertHyperlinks="0" deleteColumns="0" deleteRows="0" sort="0" autoFilter="0" pivotTables="0"/>
  <mergeCells count="34">
    <mergeCell ref="X26:Y26"/>
    <mergeCell ref="AB26:AC26"/>
    <mergeCell ref="F9:H13"/>
    <mergeCell ref="K7:K8"/>
    <mergeCell ref="L7:L8"/>
    <mergeCell ref="M7:M8"/>
    <mergeCell ref="N7:N8"/>
    <mergeCell ref="O7:O8"/>
    <mergeCell ref="C19:H19"/>
    <mergeCell ref="B17:H17"/>
    <mergeCell ref="B21:H21"/>
    <mergeCell ref="B7:H7"/>
    <mergeCell ref="G15:H15"/>
    <mergeCell ref="J10:S17"/>
    <mergeCell ref="E15:F15"/>
    <mergeCell ref="P7:P8"/>
    <mergeCell ref="J21:S21"/>
    <mergeCell ref="C16:D16"/>
    <mergeCell ref="E16:F16"/>
    <mergeCell ref="G16:H16"/>
    <mergeCell ref="S7:S8"/>
    <mergeCell ref="J7:J8"/>
    <mergeCell ref="B9:B10"/>
    <mergeCell ref="B12:B13"/>
    <mergeCell ref="B15:B16"/>
    <mergeCell ref="C6:D6"/>
    <mergeCell ref="C15:D15"/>
    <mergeCell ref="J4:S4"/>
    <mergeCell ref="E6:F6"/>
    <mergeCell ref="G6:H6"/>
    <mergeCell ref="R7:R8"/>
    <mergeCell ref="B2:H2"/>
    <mergeCell ref="C4:H4"/>
    <mergeCell ref="Q7:Q8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3" name="Drop Down 14">
              <controlPr defaultSize="0" autoLine="0" autoPict="0">
                <anchor moveWithCells="1">
                  <from>
                    <xdr:col>4</xdr:col>
                    <xdr:colOff>9525</xdr:colOff>
                    <xdr:row>9</xdr:row>
                    <xdr:rowOff>9525</xdr:rowOff>
                  </from>
                  <to>
                    <xdr:col>4</xdr:col>
                    <xdr:colOff>666750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" name="Drop Down 15">
              <controlPr defaultSize="0" autoLine="0" autoPict="0">
                <anchor moveWithCells="1">
                  <from>
                    <xdr:col>2</xdr:col>
                    <xdr:colOff>9525</xdr:colOff>
                    <xdr:row>5</xdr:row>
                    <xdr:rowOff>9525</xdr:rowOff>
                  </from>
                  <to>
                    <xdr:col>3</xdr:col>
                    <xdr:colOff>666750</xdr:colOff>
                    <xdr:row>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Drop Down 16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7</xdr:col>
                    <xdr:colOff>666750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Drop Down 17">
              <controlPr defaultSize="0" autoLine="0" autoPict="0">
                <anchor moveWithCells="1">
                  <from>
                    <xdr:col>4</xdr:col>
                    <xdr:colOff>9525</xdr:colOff>
                    <xdr:row>12</xdr:row>
                    <xdr:rowOff>9525</xdr:rowOff>
                  </from>
                  <to>
                    <xdr:col>4</xdr:col>
                    <xdr:colOff>666750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Drop Down 18">
              <controlPr defaultSize="0" autoLine="0" autoPict="0">
                <anchor moveWithCells="1">
                  <from>
                    <xdr:col>3</xdr:col>
                    <xdr:colOff>9525</xdr:colOff>
                    <xdr:row>12</xdr:row>
                    <xdr:rowOff>9525</xdr:rowOff>
                  </from>
                  <to>
                    <xdr:col>3</xdr:col>
                    <xdr:colOff>666750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Drop Down 19">
              <controlPr defaultSize="0" autoLine="0" autoPict="0">
                <anchor moveWithCells="1">
                  <from>
                    <xdr:col>2</xdr:col>
                    <xdr:colOff>9525</xdr:colOff>
                    <xdr:row>12</xdr:row>
                    <xdr:rowOff>9525</xdr:rowOff>
                  </from>
                  <to>
                    <xdr:col>2</xdr:col>
                    <xdr:colOff>666750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Drop Down 20">
              <controlPr defaultSize="0" autoLine="0" autoPict="0">
                <anchor moveWithCells="1">
                  <from>
                    <xdr:col>3</xdr:col>
                    <xdr:colOff>9525</xdr:colOff>
                    <xdr:row>9</xdr:row>
                    <xdr:rowOff>9525</xdr:rowOff>
                  </from>
                  <to>
                    <xdr:col>3</xdr:col>
                    <xdr:colOff>666750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Drop Down 21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9525</xdr:rowOff>
                  </from>
                  <to>
                    <xdr:col>2</xdr:col>
                    <xdr:colOff>666750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Drop Down 22">
              <controlPr defaultSize="0" autoLine="0" autoPict="0">
                <anchor moveWithCells="1">
                  <from>
                    <xdr:col>6</xdr:col>
                    <xdr:colOff>9525</xdr:colOff>
                    <xdr:row>5</xdr:row>
                    <xdr:rowOff>9525</xdr:rowOff>
                  </from>
                  <to>
                    <xdr:col>7</xdr:col>
                    <xdr:colOff>666750</xdr:colOff>
                    <xdr:row>5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5A7F-E854-4651-B15E-84AC80224B76}">
  <dimension ref="B2:J32"/>
  <sheetViews>
    <sheetView topLeftCell="A9" workbookViewId="0">
      <selection activeCell="F37" sqref="F37"/>
    </sheetView>
  </sheetViews>
  <sheetFormatPr defaultRowHeight="16.5"/>
  <cols>
    <col min="2" max="2" width="67.875" style="1" customWidth="1"/>
    <col min="3" max="5" width="9" style="1"/>
    <col min="6" max="6" width="16.375" style="1" bestFit="1" customWidth="1"/>
    <col min="7" max="10" width="9" style="1"/>
  </cols>
  <sheetData>
    <row r="2" spans="2:10">
      <c r="B2" s="2" t="s">
        <v>28</v>
      </c>
      <c r="C2" s="2"/>
      <c r="D2" s="2" t="s">
        <v>7</v>
      </c>
      <c r="E2" s="2"/>
      <c r="F2" s="3" t="s">
        <v>35</v>
      </c>
      <c r="G2" s="3"/>
      <c r="H2" s="1">
        <v>2011</v>
      </c>
      <c r="I2" s="1">
        <v>1</v>
      </c>
      <c r="J2" s="1">
        <v>1</v>
      </c>
    </row>
    <row r="3" spans="2:10">
      <c r="B3" s="1" t="s">
        <v>29</v>
      </c>
      <c r="D3" s="1" t="s">
        <v>36</v>
      </c>
      <c r="F3" s="3" t="s">
        <v>13</v>
      </c>
      <c r="G3" s="3"/>
      <c r="H3" s="1">
        <v>2012</v>
      </c>
      <c r="I3" s="1">
        <v>2</v>
      </c>
      <c r="J3" s="1">
        <v>2</v>
      </c>
    </row>
    <row r="4" spans="2:10">
      <c r="H4" s="1">
        <v>2013</v>
      </c>
      <c r="I4" s="1">
        <v>3</v>
      </c>
      <c r="J4" s="1">
        <v>3</v>
      </c>
    </row>
    <row r="5" spans="2:10">
      <c r="H5" s="1">
        <v>2014</v>
      </c>
      <c r="I5" s="1">
        <v>4</v>
      </c>
      <c r="J5" s="1">
        <v>4</v>
      </c>
    </row>
    <row r="6" spans="2:10">
      <c r="H6" s="1">
        <v>2015</v>
      </c>
      <c r="I6" s="1">
        <v>5</v>
      </c>
      <c r="J6" s="1">
        <v>5</v>
      </c>
    </row>
    <row r="7" spans="2:10">
      <c r="H7" s="1">
        <v>2016</v>
      </c>
      <c r="I7" s="1">
        <v>6</v>
      </c>
      <c r="J7" s="1">
        <v>6</v>
      </c>
    </row>
    <row r="8" spans="2:10">
      <c r="H8" s="1">
        <v>2017</v>
      </c>
      <c r="I8" s="1">
        <v>7</v>
      </c>
      <c r="J8" s="1">
        <v>7</v>
      </c>
    </row>
    <row r="9" spans="2:10">
      <c r="H9" s="1">
        <v>2018</v>
      </c>
      <c r="I9" s="1">
        <v>8</v>
      </c>
      <c r="J9" s="1">
        <v>8</v>
      </c>
    </row>
    <row r="10" spans="2:10">
      <c r="H10" s="1">
        <v>2019</v>
      </c>
      <c r="I10" s="1">
        <v>9</v>
      </c>
      <c r="J10" s="1">
        <v>9</v>
      </c>
    </row>
    <row r="11" spans="2:10">
      <c r="H11" s="1">
        <v>2020</v>
      </c>
      <c r="I11" s="1">
        <v>10</v>
      </c>
      <c r="J11" s="1">
        <v>10</v>
      </c>
    </row>
    <row r="12" spans="2:10">
      <c r="H12" s="1">
        <v>2021</v>
      </c>
      <c r="I12" s="1">
        <v>11</v>
      </c>
      <c r="J12" s="1">
        <v>11</v>
      </c>
    </row>
    <row r="13" spans="2:10">
      <c r="H13" s="1">
        <v>2022</v>
      </c>
      <c r="I13" s="1">
        <v>12</v>
      </c>
      <c r="J13" s="1">
        <v>12</v>
      </c>
    </row>
    <row r="14" spans="2:10">
      <c r="H14" s="1">
        <v>2023</v>
      </c>
      <c r="J14" s="1">
        <v>13</v>
      </c>
    </row>
    <row r="15" spans="2:10">
      <c r="H15" s="1">
        <v>2024</v>
      </c>
      <c r="J15" s="1">
        <v>14</v>
      </c>
    </row>
    <row r="16" spans="2:10">
      <c r="H16" s="1">
        <v>2025</v>
      </c>
      <c r="J16" s="1">
        <v>15</v>
      </c>
    </row>
    <row r="17" spans="8:10">
      <c r="H17" s="1">
        <v>2026</v>
      </c>
      <c r="J17" s="1">
        <v>16</v>
      </c>
    </row>
    <row r="18" spans="8:10">
      <c r="H18" s="1">
        <v>2027</v>
      </c>
      <c r="J18" s="1">
        <v>17</v>
      </c>
    </row>
    <row r="19" spans="8:10">
      <c r="H19" s="1">
        <v>2028</v>
      </c>
      <c r="J19" s="1">
        <v>18</v>
      </c>
    </row>
    <row r="20" spans="8:10">
      <c r="H20" s="1">
        <v>2029</v>
      </c>
      <c r="J20" s="1">
        <v>19</v>
      </c>
    </row>
    <row r="21" spans="8:10">
      <c r="H21" s="1">
        <v>2030</v>
      </c>
      <c r="J21" s="1">
        <v>20</v>
      </c>
    </row>
    <row r="22" spans="8:10">
      <c r="J22" s="1">
        <v>21</v>
      </c>
    </row>
    <row r="23" spans="8:10">
      <c r="J23" s="1">
        <v>22</v>
      </c>
    </row>
    <row r="24" spans="8:10">
      <c r="J24" s="1">
        <v>23</v>
      </c>
    </row>
    <row r="25" spans="8:10">
      <c r="J25" s="1">
        <v>24</v>
      </c>
    </row>
    <row r="26" spans="8:10">
      <c r="J26" s="1">
        <v>25</v>
      </c>
    </row>
    <row r="27" spans="8:10">
      <c r="J27" s="1">
        <v>26</v>
      </c>
    </row>
    <row r="28" spans="8:10">
      <c r="J28" s="1">
        <v>27</v>
      </c>
    </row>
    <row r="29" spans="8:10">
      <c r="J29" s="1">
        <v>28</v>
      </c>
    </row>
    <row r="30" spans="8:10">
      <c r="J30" s="1">
        <v>29</v>
      </c>
    </row>
    <row r="31" spans="8:10">
      <c r="J31" s="1">
        <v>30</v>
      </c>
    </row>
    <row r="32" spans="8:10">
      <c r="J32" s="1">
        <v>31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4AC3E-DF6B-448D-9270-EA6A26344411}">
  <dimension ref="F10:G36"/>
  <sheetViews>
    <sheetView topLeftCell="A7" workbookViewId="0">
      <selection activeCell="F37" sqref="F37"/>
    </sheetView>
  </sheetViews>
  <sheetFormatPr defaultRowHeight="16.5"/>
  <sheetData>
    <row r="10" spans="6:7">
      <c r="F10">
        <v>6</v>
      </c>
      <c r="G10">
        <v>1</v>
      </c>
    </row>
    <row r="11" spans="6:7">
      <c r="F11">
        <v>7</v>
      </c>
      <c r="G11">
        <v>2</v>
      </c>
    </row>
    <row r="12" spans="6:7">
      <c r="F12">
        <v>8</v>
      </c>
      <c r="G12">
        <v>3</v>
      </c>
    </row>
    <row r="13" spans="6:7">
      <c r="F13">
        <v>9</v>
      </c>
      <c r="G13">
        <v>4</v>
      </c>
    </row>
    <row r="14" spans="6:7">
      <c r="F14">
        <v>10</v>
      </c>
      <c r="G14">
        <v>5</v>
      </c>
    </row>
    <row r="15" spans="6:7">
      <c r="F15">
        <v>11</v>
      </c>
      <c r="G15">
        <v>6</v>
      </c>
    </row>
    <row r="16" spans="6:7">
      <c r="F16">
        <v>12</v>
      </c>
      <c r="G16">
        <v>7</v>
      </c>
    </row>
    <row r="17" spans="6:7">
      <c r="F17">
        <v>13</v>
      </c>
      <c r="G17">
        <v>8</v>
      </c>
    </row>
    <row r="18" spans="6:7">
      <c r="F18">
        <v>14</v>
      </c>
      <c r="G18">
        <v>9</v>
      </c>
    </row>
    <row r="19" spans="6:7">
      <c r="F19">
        <v>15</v>
      </c>
      <c r="G19">
        <v>10</v>
      </c>
    </row>
    <row r="20" spans="6:7">
      <c r="F20">
        <v>16</v>
      </c>
      <c r="G20">
        <v>11</v>
      </c>
    </row>
    <row r="21" spans="6:7">
      <c r="F21">
        <v>17</v>
      </c>
      <c r="G21">
        <v>12</v>
      </c>
    </row>
    <row r="22" spans="6:7">
      <c r="F22">
        <v>18</v>
      </c>
      <c r="G22">
        <v>13</v>
      </c>
    </row>
    <row r="23" spans="6:7">
      <c r="F23">
        <v>19</v>
      </c>
      <c r="G23">
        <v>14</v>
      </c>
    </row>
    <row r="24" spans="6:7">
      <c r="F24">
        <v>20</v>
      </c>
      <c r="G24">
        <v>15</v>
      </c>
    </row>
    <row r="25" spans="6:7">
      <c r="F25">
        <v>21</v>
      </c>
      <c r="G25">
        <v>16</v>
      </c>
    </row>
    <row r="26" spans="6:7">
      <c r="F26">
        <v>22</v>
      </c>
      <c r="G26">
        <v>17</v>
      </c>
    </row>
    <row r="27" spans="6:7">
      <c r="F27">
        <v>23</v>
      </c>
      <c r="G27">
        <v>18</v>
      </c>
    </row>
    <row r="28" spans="6:7">
      <c r="F28">
        <v>24</v>
      </c>
      <c r="G28">
        <v>19</v>
      </c>
    </row>
    <row r="29" spans="6:7">
      <c r="F29">
        <v>25</v>
      </c>
      <c r="G29">
        <v>20</v>
      </c>
    </row>
    <row r="30" spans="6:7">
      <c r="F30">
        <v>26</v>
      </c>
      <c r="G30">
        <v>21</v>
      </c>
    </row>
    <row r="31" spans="6:7">
      <c r="F31">
        <v>27</v>
      </c>
      <c r="G31">
        <v>22</v>
      </c>
    </row>
    <row r="32" spans="6:7">
      <c r="F32">
        <v>28</v>
      </c>
      <c r="G32">
        <v>23</v>
      </c>
    </row>
    <row r="33" spans="6:7">
      <c r="F33">
        <v>29</v>
      </c>
      <c r="G33">
        <v>24</v>
      </c>
    </row>
    <row r="34" spans="6:7">
      <c r="F34">
        <v>30</v>
      </c>
      <c r="G34">
        <v>25</v>
      </c>
    </row>
    <row r="35" spans="6:7">
      <c r="F35">
        <v>31</v>
      </c>
      <c r="G35">
        <v>26</v>
      </c>
    </row>
    <row r="36" spans="6:7">
      <c r="F36">
        <v>1</v>
      </c>
      <c r="G36">
        <v>27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환수금 계산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2025-08-12T00:23:12Z</dcterms:created>
  <dcterms:modified xsi:type="dcterms:W3CDTF">2025-08-19T07:05:56Z</dcterms:modified>
</cp:coreProperties>
</file>